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Financial Reports\Budgets\"/>
    </mc:Choice>
  </mc:AlternateContent>
  <bookViews>
    <workbookView xWindow="0" yWindow="0" windowWidth="13800" windowHeight="4110" activeTab="1"/>
  </bookViews>
  <sheets>
    <sheet name="Revenue &amp; Expense" sheetId="1" r:id="rId1"/>
    <sheet name="Exp per Student General Operati" sheetId="2" r:id="rId2"/>
  </sheets>
  <externalReferences>
    <externalReference r:id="rId3"/>
    <externalReference r:id="rId4"/>
  </externalReferences>
  <definedNames>
    <definedName name="_xlnm.Print_Area" localSheetId="0">'Revenue &amp; Expense'!$A$1:$J$57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31" i="2" s="1"/>
  <c r="H31" i="2"/>
  <c r="D31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31" i="2" s="1"/>
  <c r="H52" i="1" l="1"/>
  <c r="F52" i="1"/>
  <c r="D52" i="1"/>
  <c r="H48" i="1"/>
  <c r="J48" i="1" s="1"/>
  <c r="D43" i="1"/>
  <c r="J43" i="1" s="1"/>
  <c r="D42" i="1"/>
  <c r="J42" i="1" s="1"/>
  <c r="D41" i="1"/>
  <c r="J41" i="1" s="1"/>
  <c r="D40" i="1"/>
  <c r="J40" i="1" s="1"/>
  <c r="D39" i="1"/>
  <c r="J39" i="1" s="1"/>
  <c r="H38" i="1"/>
  <c r="H45" i="1" s="1"/>
  <c r="D38" i="1"/>
  <c r="D37" i="1"/>
  <c r="J37" i="1" s="1"/>
  <c r="D36" i="1"/>
  <c r="J36" i="1" s="1"/>
  <c r="D35" i="1"/>
  <c r="J35" i="1" s="1"/>
  <c r="D34" i="1"/>
  <c r="J34" i="1" s="1"/>
  <c r="D33" i="1"/>
  <c r="J33" i="1" s="1"/>
  <c r="D32" i="1"/>
  <c r="J32" i="1" s="1"/>
  <c r="F31" i="1"/>
  <c r="J31" i="1" s="1"/>
  <c r="D30" i="1"/>
  <c r="J30" i="1" s="1"/>
  <c r="D29" i="1"/>
  <c r="J29" i="1" s="1"/>
  <c r="D28" i="1"/>
  <c r="J28" i="1" s="1"/>
  <c r="D27" i="1"/>
  <c r="J27" i="1" s="1"/>
  <c r="D26" i="1"/>
  <c r="J26" i="1" s="1"/>
  <c r="D25" i="1"/>
  <c r="J25" i="1" s="1"/>
  <c r="D24" i="1"/>
  <c r="J24" i="1" s="1"/>
  <c r="D23" i="1"/>
  <c r="J23" i="1" s="1"/>
  <c r="D22" i="1"/>
  <c r="D17" i="1"/>
  <c r="J17" i="1" s="1"/>
  <c r="H16" i="1"/>
  <c r="F16" i="1"/>
  <c r="D16" i="1"/>
  <c r="H15" i="1"/>
  <c r="F15" i="1"/>
  <c r="D15" i="1"/>
  <c r="H14" i="1"/>
  <c r="F14" i="1"/>
  <c r="D14" i="1"/>
  <c r="H13" i="1"/>
  <c r="D13" i="1"/>
  <c r="H10" i="1"/>
  <c r="J10" i="1" s="1"/>
  <c r="D10" i="1"/>
  <c r="H9" i="1"/>
  <c r="D9" i="1"/>
  <c r="H8" i="1"/>
  <c r="D8" i="1"/>
  <c r="J8" i="1" s="1"/>
  <c r="J15" i="1" l="1"/>
  <c r="J38" i="1"/>
  <c r="D19" i="1"/>
  <c r="J52" i="1"/>
  <c r="J9" i="1"/>
  <c r="J14" i="1"/>
  <c r="D45" i="1"/>
  <c r="D50" i="1" s="1"/>
  <c r="D54" i="1" s="1"/>
  <c r="D56" i="1" s="1"/>
  <c r="F19" i="1"/>
  <c r="J16" i="1"/>
  <c r="F45" i="1"/>
  <c r="H19" i="1"/>
  <c r="H50" i="1" s="1"/>
  <c r="H54" i="1" s="1"/>
  <c r="H56" i="1" s="1"/>
  <c r="J13" i="1"/>
  <c r="J22" i="1"/>
  <c r="J45" i="1" l="1"/>
  <c r="F50" i="1"/>
  <c r="F54" i="1" s="1"/>
  <c r="F56" i="1" s="1"/>
  <c r="J19" i="1"/>
  <c r="J50" i="1" l="1"/>
  <c r="J54" i="1" s="1"/>
  <c r="M15" i="1"/>
  <c r="M16" i="1"/>
  <c r="M17" i="1"/>
  <c r="M14" i="1"/>
  <c r="M13" i="1"/>
</calcChain>
</file>

<file path=xl/sharedStrings.xml><?xml version="1.0" encoding="utf-8"?>
<sst xmlns="http://schemas.openxmlformats.org/spreadsheetml/2006/main" count="92" uniqueCount="65">
  <si>
    <t>BIRDVILLE INDEPENDENT SCHOOL DISTRICT</t>
  </si>
  <si>
    <t>BUDGETS COMBINED SUMMARY</t>
  </si>
  <si>
    <t xml:space="preserve">GENERAL, CHILD NUTRITION AND DEBT SERVICE FUNDS </t>
  </si>
  <si>
    <t>JULY 1, 2016 THROUGH JUNE 30, 2017</t>
  </si>
  <si>
    <t>General</t>
  </si>
  <si>
    <t>Child</t>
  </si>
  <si>
    <t>Debt</t>
  </si>
  <si>
    <t>Total</t>
  </si>
  <si>
    <t>Fund</t>
  </si>
  <si>
    <t>Nutrition</t>
  </si>
  <si>
    <t>Service</t>
  </si>
  <si>
    <t>Property Value Estimates</t>
  </si>
  <si>
    <t>Tax Rate to Fund Operations</t>
  </si>
  <si>
    <t>Student Attendance Estimates</t>
  </si>
  <si>
    <t>REVENUES</t>
  </si>
  <si>
    <t>Property Tax Revenue</t>
  </si>
  <si>
    <t>Other Local Revenue</t>
  </si>
  <si>
    <t>State Program Revenues</t>
  </si>
  <si>
    <t>Federal Program Revenues</t>
  </si>
  <si>
    <t>Other Resources</t>
  </si>
  <si>
    <t>Total Revenues</t>
  </si>
  <si>
    <t>EXPENDITURES</t>
  </si>
  <si>
    <t>Instruction</t>
  </si>
  <si>
    <t>Instructional Resources &amp; Media</t>
  </si>
  <si>
    <t>Staff Development</t>
  </si>
  <si>
    <t>Instructional Administration</t>
  </si>
  <si>
    <t>School Administration</t>
  </si>
  <si>
    <t>Guidance and Counseling</t>
  </si>
  <si>
    <t>Social Services</t>
  </si>
  <si>
    <t>Health Services</t>
  </si>
  <si>
    <t>Student Transportation</t>
  </si>
  <si>
    <t>Food Service</t>
  </si>
  <si>
    <t>Co-Curricular Activities</t>
  </si>
  <si>
    <t>General Administration</t>
  </si>
  <si>
    <t>Plant Maintenance &amp; Operations</t>
  </si>
  <si>
    <t>Security</t>
  </si>
  <si>
    <t>Data Processing</t>
  </si>
  <si>
    <t>Community Service</t>
  </si>
  <si>
    <t>Debt Service</t>
  </si>
  <si>
    <t>Capital Outlay</t>
  </si>
  <si>
    <t>JJAEP</t>
  </si>
  <si>
    <t>97</t>
  </si>
  <si>
    <t>Tax Increment Financing</t>
  </si>
  <si>
    <t>99</t>
  </si>
  <si>
    <t>Other Intergovernmental Charges</t>
  </si>
  <si>
    <t>00</t>
  </si>
  <si>
    <t>Operating Transfers Out</t>
  </si>
  <si>
    <t>Total Expenditures</t>
  </si>
  <si>
    <t>REFUNDINGS</t>
  </si>
  <si>
    <t>Net Effect on Refunding</t>
  </si>
  <si>
    <t>Net Increase / (Decrease) In Fund Balance</t>
  </si>
  <si>
    <t>Fund Balance - July 1 (Beginning)</t>
  </si>
  <si>
    <t>Fund Balance - June 30 (Ending)</t>
  </si>
  <si>
    <t>Percent of Operating Expenditures</t>
  </si>
  <si>
    <t xml:space="preserve">   </t>
  </si>
  <si>
    <t>Students (Enrolled)</t>
  </si>
  <si>
    <t>2015-2016</t>
  </si>
  <si>
    <r>
      <t xml:space="preserve">2016-2017            </t>
    </r>
    <r>
      <rPr>
        <b/>
        <sz val="10"/>
        <color theme="1"/>
        <rFont val="Calibri"/>
        <family val="2"/>
        <scheme val="minor"/>
      </rPr>
      <t>(as of 8/26/2016)</t>
    </r>
  </si>
  <si>
    <t>FY 2017</t>
  </si>
  <si>
    <t>FY 2017 Per Student</t>
  </si>
  <si>
    <t>FY 2016</t>
  </si>
  <si>
    <t>FY 2016                Per Student</t>
  </si>
  <si>
    <t xml:space="preserve"> </t>
  </si>
  <si>
    <t>All Funds</t>
  </si>
  <si>
    <t>ADOPTED BUDGETS 2016-2017 &amp;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</si>
</sst>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??_);_(@_)"/>
    <numFmt numFmtId="167" formatCode="_(&quot;$&quot;* #,##0.0000_);_(&quot;$&quot;* \(#,##0.0000\);_(&quot;$&quot;* &quot;-&quot;??_);_(@_)"/>
    <numFmt numFmtId="168" formatCode="_(* #,##0_);_(* \(#,##0\);_(* &quot;-&quot;??_);_(@_)"/>
    <numFmt numFmtId="169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42" fontId="3" fillId="0" borderId="0" xfId="1" applyNumberFormat="1" applyFont="1"/>
    <xf numFmtId="42" fontId="3" fillId="0" borderId="0" xfId="1" applyNumberFormat="1" applyFont="1" applyBorder="1"/>
    <xf numFmtId="10" fontId="3" fillId="0" borderId="0" xfId="1" applyNumberFormat="1" applyFont="1"/>
    <xf numFmtId="10" fontId="3" fillId="0" borderId="0" xfId="1" applyNumberFormat="1" applyFont="1" applyBorder="1"/>
    <xf numFmtId="41" fontId="3" fillId="0" borderId="0" xfId="1" applyNumberFormat="1" applyFont="1"/>
    <xf numFmtId="42" fontId="4" fillId="0" borderId="0" xfId="1" applyNumberFormat="1" applyFont="1" applyAlignment="1">
      <alignment horizontal="center"/>
    </xf>
    <xf numFmtId="13" fontId="4" fillId="2" borderId="0" xfId="1" applyNumberFormat="1" applyFont="1" applyFill="1" applyAlignment="1">
      <alignment horizontal="center"/>
    </xf>
    <xf numFmtId="13" fontId="4" fillId="0" borderId="0" xfId="1" applyNumberFormat="1" applyFont="1" applyFill="1" applyBorder="1" applyAlignment="1">
      <alignment horizontal="center"/>
    </xf>
    <xf numFmtId="42" fontId="4" fillId="2" borderId="0" xfId="1" applyNumberFormat="1" applyFont="1" applyFill="1" applyAlignment="1">
      <alignment horizontal="center"/>
    </xf>
    <xf numFmtId="42" fontId="4" fillId="0" borderId="0" xfId="1" applyNumberFormat="1" applyFont="1" applyFill="1" applyBorder="1" applyAlignment="1">
      <alignment horizontal="center"/>
    </xf>
    <xf numFmtId="10" fontId="4" fillId="2" borderId="0" xfId="1" applyNumberFormat="1" applyFont="1" applyFill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41" fontId="4" fillId="2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6" fontId="5" fillId="2" borderId="0" xfId="1" applyNumberFormat="1" applyFont="1" applyFill="1" applyAlignment="1">
      <alignment horizontal="center"/>
    </xf>
    <xf numFmtId="167" fontId="5" fillId="2" borderId="0" xfId="2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left"/>
    </xf>
    <xf numFmtId="168" fontId="5" fillId="2" borderId="0" xfId="3" applyNumberFormat="1" applyFont="1" applyFill="1" applyAlignment="1">
      <alignment horizontal="center"/>
    </xf>
    <xf numFmtId="168" fontId="5" fillId="0" borderId="0" xfId="3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0" xfId="1" applyFont="1"/>
    <xf numFmtId="169" fontId="3" fillId="0" borderId="0" xfId="1" applyNumberFormat="1" applyFont="1"/>
    <xf numFmtId="168" fontId="3" fillId="0" borderId="0" xfId="3" applyNumberFormat="1" applyFont="1"/>
    <xf numFmtId="168" fontId="3" fillId="0" borderId="0" xfId="3" applyNumberFormat="1" applyFont="1" applyBorder="1"/>
    <xf numFmtId="168" fontId="3" fillId="0" borderId="1" xfId="3" applyNumberFormat="1" applyFont="1" applyBorder="1"/>
    <xf numFmtId="0" fontId="3" fillId="0" borderId="0" xfId="1" applyFont="1" applyAlignment="1">
      <alignment horizontal="center"/>
    </xf>
    <xf numFmtId="49" fontId="3" fillId="0" borderId="0" xfId="3" applyNumberFormat="1" applyFont="1" applyAlignment="1">
      <alignment horizontal="center"/>
    </xf>
    <xf numFmtId="168" fontId="3" fillId="0" borderId="2" xfId="3" applyNumberFormat="1" applyFont="1" applyBorder="1"/>
    <xf numFmtId="0" fontId="4" fillId="0" borderId="0" xfId="1" applyFont="1" applyFill="1"/>
    <xf numFmtId="42" fontId="4" fillId="0" borderId="0" xfId="1" applyNumberFormat="1" applyFont="1" applyFill="1"/>
    <xf numFmtId="168" fontId="4" fillId="0" borderId="0" xfId="3" applyNumberFormat="1" applyFont="1" applyFill="1" applyBorder="1"/>
    <xf numFmtId="42" fontId="4" fillId="0" borderId="1" xfId="1" applyNumberFormat="1" applyFont="1" applyBorder="1"/>
    <xf numFmtId="42" fontId="4" fillId="0" borderId="0" xfId="1" applyNumberFormat="1" applyFont="1" applyBorder="1"/>
    <xf numFmtId="42" fontId="4" fillId="0" borderId="0" xfId="1" applyNumberFormat="1" applyFont="1"/>
    <xf numFmtId="0" fontId="3" fillId="0" borderId="0" xfId="1" applyFont="1" applyBorder="1"/>
    <xf numFmtId="41" fontId="3" fillId="0" borderId="0" xfId="3" applyNumberFormat="1" applyFont="1" applyBorder="1"/>
    <xf numFmtId="0" fontId="6" fillId="0" borderId="3" xfId="0" applyFont="1" applyBorder="1" applyAlignment="1">
      <alignment horizontal="center" wrapText="1"/>
    </xf>
    <xf numFmtId="0" fontId="0" fillId="0" borderId="3" xfId="0" applyBorder="1"/>
    <xf numFmtId="0" fontId="6" fillId="3" borderId="3" xfId="0" applyFont="1" applyFill="1" applyBorder="1" applyAlignment="1">
      <alignment horizontal="center" wrapText="1"/>
    </xf>
    <xf numFmtId="0" fontId="0" fillId="3" borderId="3" xfId="0" applyFill="1" applyBorder="1"/>
    <xf numFmtId="168" fontId="3" fillId="3" borderId="0" xfId="3" applyNumberFormat="1" applyFont="1" applyFill="1" applyBorder="1"/>
    <xf numFmtId="168" fontId="3" fillId="4" borderId="0" xfId="3" applyNumberFormat="1" applyFont="1" applyFill="1" applyBorder="1"/>
    <xf numFmtId="168" fontId="4" fillId="0" borderId="2" xfId="3" applyNumberFormat="1" applyFont="1" applyBorder="1" applyAlignment="1">
      <alignment horizontal="center"/>
    </xf>
    <xf numFmtId="168" fontId="3" fillId="3" borderId="2" xfId="3" applyNumberFormat="1" applyFont="1" applyFill="1" applyBorder="1"/>
    <xf numFmtId="168" fontId="4" fillId="0" borderId="2" xfId="3" applyNumberFormat="1" applyFont="1" applyBorder="1" applyAlignment="1">
      <alignment horizontal="center" wrapText="1"/>
    </xf>
    <xf numFmtId="168" fontId="3" fillId="4" borderId="2" xfId="3" applyNumberFormat="1" applyFont="1" applyFill="1" applyBorder="1"/>
    <xf numFmtId="168" fontId="4" fillId="0" borderId="5" xfId="3" applyNumberFormat="1" applyFont="1" applyBorder="1" applyAlignment="1">
      <alignment horizontal="center" wrapText="1"/>
    </xf>
    <xf numFmtId="0" fontId="3" fillId="0" borderId="6" xfId="1" applyFont="1" applyBorder="1" applyAlignment="1">
      <alignment horizontal="center"/>
    </xf>
    <xf numFmtId="43" fontId="3" fillId="0" borderId="7" xfId="3" applyNumberFormat="1" applyFont="1" applyBorder="1"/>
    <xf numFmtId="49" fontId="3" fillId="0" borderId="6" xfId="3" applyNumberFormat="1" applyFont="1" applyBorder="1" applyAlignment="1">
      <alignment horizontal="center"/>
    </xf>
    <xf numFmtId="0" fontId="3" fillId="0" borderId="6" xfId="1" applyFont="1" applyBorder="1"/>
    <xf numFmtId="168" fontId="3" fillId="0" borderId="5" xfId="3" applyNumberFormat="1" applyFont="1" applyBorder="1"/>
    <xf numFmtId="0" fontId="3" fillId="0" borderId="8" xfId="1" applyFont="1" applyBorder="1"/>
    <xf numFmtId="42" fontId="3" fillId="0" borderId="1" xfId="1" applyNumberFormat="1" applyFont="1" applyBorder="1"/>
    <xf numFmtId="168" fontId="3" fillId="3" borderId="1" xfId="3" applyNumberFormat="1" applyFont="1" applyFill="1" applyBorder="1"/>
    <xf numFmtId="168" fontId="3" fillId="4" borderId="1" xfId="3" applyNumberFormat="1" applyFont="1" applyFill="1" applyBorder="1"/>
    <xf numFmtId="168" fontId="3" fillId="0" borderId="9" xfId="3" applyNumberFormat="1" applyFont="1" applyBorder="1"/>
    <xf numFmtId="0" fontId="2" fillId="2" borderId="0" xfId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1" applyFont="1" applyFill="1" applyAlignment="1">
      <alignment horizontal="left"/>
    </xf>
    <xf numFmtId="0" fontId="6" fillId="0" borderId="3" xfId="0" applyFont="1" applyBorder="1" applyAlignment="1">
      <alignment horizontal="center"/>
    </xf>
    <xf numFmtId="0" fontId="4" fillId="0" borderId="4" xfId="1" applyFont="1" applyBorder="1"/>
    <xf numFmtId="0" fontId="4" fillId="0" borderId="2" xfId="1" applyFont="1" applyBorder="1"/>
  </cellXfs>
  <cellStyles count="4">
    <cellStyle name="Comma 3" xfId="3"/>
    <cellStyle name="Currency 3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dsan\budget\2016-17%20Budget\2016-17%20Final%20Budgets\2016-17%20Adopted%20Budget%20Work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8-09%20Budget\Leadership%20Budget%20Meetings\08-09%20Updated%20Budget%20Worksheets%209-8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16-17 shrunk"/>
      <sheetName val="Combined 16-17"/>
      <sheetName val="Combined Revised 15-16"/>
      <sheetName val="16-17 GF Rev"/>
      <sheetName val="16-17 GF Exp"/>
      <sheetName val="16-17 CN"/>
      <sheetName val="16-17 DS"/>
      <sheetName val="16-17 HB1 Schedule"/>
    </sheetNames>
    <sheetDataSet>
      <sheetData sheetId="0"/>
      <sheetData sheetId="1"/>
      <sheetData sheetId="2"/>
      <sheetData sheetId="3">
        <row r="7">
          <cell r="AE7">
            <v>8282588019</v>
          </cell>
        </row>
        <row r="8">
          <cell r="AE8">
            <v>1.04</v>
          </cell>
        </row>
        <row r="9">
          <cell r="AE9">
            <v>22575</v>
          </cell>
        </row>
        <row r="13">
          <cell r="AE13">
            <v>83307710</v>
          </cell>
        </row>
        <row r="14">
          <cell r="AE14">
            <v>500000</v>
          </cell>
        </row>
        <row r="15">
          <cell r="AE15">
            <v>750000</v>
          </cell>
        </row>
        <row r="16">
          <cell r="AE16">
            <v>322500</v>
          </cell>
        </row>
        <row r="17">
          <cell r="AE17">
            <v>147550</v>
          </cell>
        </row>
        <row r="18">
          <cell r="AE18">
            <v>135000</v>
          </cell>
        </row>
        <row r="19">
          <cell r="AE19">
            <v>150000</v>
          </cell>
        </row>
        <row r="20">
          <cell r="AE20">
            <v>427000</v>
          </cell>
        </row>
        <row r="29">
          <cell r="AE29">
            <v>105159211</v>
          </cell>
        </row>
        <row r="37">
          <cell r="AE37">
            <v>3547055</v>
          </cell>
        </row>
        <row r="43">
          <cell r="AE43">
            <v>0</v>
          </cell>
        </row>
        <row r="52">
          <cell r="AE52">
            <v>50755268.428000182</v>
          </cell>
        </row>
      </sheetData>
      <sheetData sheetId="4">
        <row r="17">
          <cell r="AI17">
            <v>117908543</v>
          </cell>
        </row>
        <row r="25">
          <cell r="AI25">
            <v>2759718</v>
          </cell>
        </row>
        <row r="33">
          <cell r="AI33">
            <v>4038265</v>
          </cell>
        </row>
        <row r="41">
          <cell r="AI41">
            <v>2630654</v>
          </cell>
        </row>
        <row r="49">
          <cell r="AI49">
            <v>11948657</v>
          </cell>
        </row>
        <row r="57">
          <cell r="AI57">
            <v>8906731</v>
          </cell>
        </row>
        <row r="65">
          <cell r="AI65">
            <v>466861</v>
          </cell>
        </row>
        <row r="73">
          <cell r="AI73">
            <v>2717849</v>
          </cell>
        </row>
        <row r="81">
          <cell r="AI81">
            <v>4966973</v>
          </cell>
        </row>
        <row r="89">
          <cell r="AI89">
            <v>5133756</v>
          </cell>
        </row>
        <row r="97">
          <cell r="AI97">
            <v>5947868</v>
          </cell>
        </row>
        <row r="105">
          <cell r="AI105">
            <v>19787697</v>
          </cell>
        </row>
        <row r="113">
          <cell r="AI113">
            <v>1217085</v>
          </cell>
        </row>
        <row r="121">
          <cell r="AI121">
            <v>4355871</v>
          </cell>
        </row>
        <row r="129">
          <cell r="AI129">
            <v>350707</v>
          </cell>
        </row>
        <row r="133">
          <cell r="AI133">
            <v>182872</v>
          </cell>
        </row>
        <row r="138">
          <cell r="AI138">
            <v>196500</v>
          </cell>
        </row>
        <row r="146">
          <cell r="AI146">
            <v>65000</v>
          </cell>
        </row>
        <row r="150">
          <cell r="AI150">
            <v>145000</v>
          </cell>
        </row>
        <row r="154">
          <cell r="AI154">
            <v>667000</v>
          </cell>
        </row>
        <row r="156">
          <cell r="AI156">
            <v>0</v>
          </cell>
        </row>
      </sheetData>
      <sheetData sheetId="5">
        <row r="14">
          <cell r="L14">
            <v>3323250</v>
          </cell>
        </row>
        <row r="19">
          <cell r="L19">
            <v>266656</v>
          </cell>
        </row>
        <row r="24">
          <cell r="L24">
            <v>7327910</v>
          </cell>
        </row>
        <row r="35">
          <cell r="L35">
            <v>10910022</v>
          </cell>
        </row>
        <row r="40">
          <cell r="L40">
            <v>4646586.5899999961</v>
          </cell>
        </row>
      </sheetData>
      <sheetData sheetId="6">
        <row r="7">
          <cell r="Y7">
            <v>8282588019</v>
          </cell>
        </row>
        <row r="8">
          <cell r="Y8">
            <v>0.41389999999999999</v>
          </cell>
        </row>
        <row r="9">
          <cell r="Y9">
            <v>22575</v>
          </cell>
        </row>
        <row r="13">
          <cell r="Y13">
            <v>33154867</v>
          </cell>
        </row>
        <row r="14">
          <cell r="Y14">
            <v>180000</v>
          </cell>
        </row>
        <row r="15">
          <cell r="Y15">
            <v>170000</v>
          </cell>
        </row>
        <row r="16">
          <cell r="Y16">
            <v>15000</v>
          </cell>
        </row>
        <row r="21">
          <cell r="Y21">
            <v>1503915</v>
          </cell>
        </row>
        <row r="31">
          <cell r="Y31">
            <v>33317432</v>
          </cell>
        </row>
        <row r="36">
          <cell r="U36">
            <v>0</v>
          </cell>
        </row>
        <row r="41">
          <cell r="Y41">
            <v>13852457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Combined 08-09"/>
      <sheetName val="08-09 GF Summary +100 stud"/>
      <sheetName val="08-09 Revised GF"/>
      <sheetName val="08-09 Revised DSF Summary"/>
      <sheetName val="Revenue Chart"/>
      <sheetName val="08-09 GF Exp with Obj am payrol"/>
      <sheetName val="Expenditure Chart"/>
      <sheetName val="08-09 CN Summary"/>
      <sheetName val="08-09 HB1 Schedule "/>
      <sheetName val="08-09 Expenses-Adj"/>
      <sheetName val="07-08 &amp; 08-09 Payroll revised"/>
      <sheetName val="Budget Amendment"/>
      <sheetName val="08-09 GF Detailed Summary"/>
      <sheetName val="08-09 GF Summary "/>
      <sheetName val="07-08 GF Revenue"/>
      <sheetName val="08-09 GF Expend with Object"/>
      <sheetName val="GF Expend with Object"/>
      <sheetName val="GF Expenditures"/>
      <sheetName val="07-08 CN Summary"/>
      <sheetName val="07-08 DSF Summary"/>
      <sheetName val="08-09 Expenses"/>
      <sheetName val="Cuts 08-09"/>
      <sheetName val="08-09 Expenses-Adj working"/>
      <sheetName val="08-09 Payroll proj 07-08"/>
      <sheetName val="08-09 Payroll Data Entry"/>
      <sheetName val="Co Curricular"/>
      <sheetName val="07-08 Payroll Data Entry"/>
      <sheetName val="KB Payroll Analysis"/>
      <sheetName val="08-09 comparison "/>
      <sheetName val="HB1 Schedule"/>
      <sheetName val="Revenue and Expense table"/>
      <sheetName val="07-08 4-8-09"/>
      <sheetName val="07-08 4-8-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3">
          <cell r="F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D21" sqref="D21"/>
    </sheetView>
  </sheetViews>
  <sheetFormatPr defaultColWidth="9.140625" defaultRowHeight="12.75" x14ac:dyDescent="0.2"/>
  <cols>
    <col min="1" max="1" width="5.5703125" style="1" customWidth="1"/>
    <col min="2" max="2" width="2.7109375" style="1" customWidth="1"/>
    <col min="3" max="3" width="25.85546875" style="1" bestFit="1" customWidth="1"/>
    <col min="4" max="4" width="15.85546875" style="1" customWidth="1"/>
    <col min="5" max="5" width="1.42578125" style="42" customWidth="1"/>
    <col min="6" max="6" width="13.42578125" style="1" customWidth="1"/>
    <col min="7" max="7" width="1.42578125" style="42" customWidth="1"/>
    <col min="8" max="8" width="15.5703125" style="1" bestFit="1" customWidth="1"/>
    <col min="9" max="9" width="1.42578125" style="42" customWidth="1"/>
    <col min="10" max="10" width="15.5703125" style="6" bestFit="1" customWidth="1"/>
    <col min="11" max="12" width="9.140625" style="1"/>
    <col min="13" max="13" width="0" style="1" hidden="1" customWidth="1"/>
    <col min="14" max="16384" width="9.140625" style="1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13" ht="15.75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3" ht="15.75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</row>
    <row r="5" spans="1:13" x14ac:dyDescent="0.2">
      <c r="C5" s="2"/>
      <c r="D5" s="2"/>
      <c r="E5" s="3"/>
      <c r="F5" s="2"/>
      <c r="G5" s="3"/>
      <c r="H5" s="4"/>
      <c r="I5" s="5"/>
    </row>
    <row r="6" spans="1:13" x14ac:dyDescent="0.2">
      <c r="B6" s="7"/>
      <c r="D6" s="8" t="s">
        <v>4</v>
      </c>
      <c r="E6" s="9"/>
      <c r="F6" s="10" t="s">
        <v>5</v>
      </c>
      <c r="G6" s="11"/>
      <c r="H6" s="12" t="s">
        <v>6</v>
      </c>
      <c r="I6" s="13"/>
      <c r="J6" s="14" t="s">
        <v>7</v>
      </c>
    </row>
    <row r="7" spans="1:13" x14ac:dyDescent="0.2">
      <c r="B7" s="15"/>
      <c r="C7" s="7"/>
      <c r="D7" s="10" t="s">
        <v>8</v>
      </c>
      <c r="E7" s="11"/>
      <c r="F7" s="10" t="s">
        <v>9</v>
      </c>
      <c r="G7" s="11"/>
      <c r="H7" s="12" t="s">
        <v>10</v>
      </c>
      <c r="I7" s="13"/>
      <c r="J7" s="14"/>
    </row>
    <row r="8" spans="1:13" s="17" customFormat="1" ht="15" x14ac:dyDescent="0.35">
      <c r="A8" s="16" t="s">
        <v>11</v>
      </c>
      <c r="D8" s="18">
        <f>+'[1]16-17 GF Rev'!AE7</f>
        <v>8282588019</v>
      </c>
      <c r="E8" s="19"/>
      <c r="F8" s="20"/>
      <c r="G8" s="19"/>
      <c r="H8" s="18">
        <f>+'[1]16-17 DS'!Y7</f>
        <v>8282588019</v>
      </c>
      <c r="I8" s="19"/>
      <c r="J8" s="18">
        <f>+D8</f>
        <v>8282588019</v>
      </c>
    </row>
    <row r="9" spans="1:13" s="17" customFormat="1" ht="15" x14ac:dyDescent="0.35">
      <c r="A9" s="16" t="s">
        <v>12</v>
      </c>
      <c r="D9" s="21">
        <f>+'[1]16-17 GF Rev'!AE8</f>
        <v>1.04</v>
      </c>
      <c r="E9" s="19"/>
      <c r="F9" s="20"/>
      <c r="G9" s="19"/>
      <c r="H9" s="22">
        <f>+'[1]16-17 DS'!Y8</f>
        <v>0.41389999999999999</v>
      </c>
      <c r="I9" s="19"/>
      <c r="J9" s="23">
        <f>+D9+H9</f>
        <v>1.4539</v>
      </c>
    </row>
    <row r="10" spans="1:13" s="17" customFormat="1" ht="15" x14ac:dyDescent="0.35">
      <c r="A10" s="16" t="s">
        <v>13</v>
      </c>
      <c r="B10" s="24"/>
      <c r="D10" s="25">
        <f>+'[1]16-17 GF Rev'!AE9</f>
        <v>22575</v>
      </c>
      <c r="E10" s="19"/>
      <c r="F10" s="20"/>
      <c r="G10" s="19"/>
      <c r="H10" s="25">
        <f>+'[1]16-17 DS'!Y9</f>
        <v>22575</v>
      </c>
      <c r="I10" s="19"/>
      <c r="J10" s="25">
        <f>+H10</f>
        <v>22575</v>
      </c>
    </row>
    <row r="11" spans="1:13" s="17" customFormat="1" ht="15" x14ac:dyDescent="0.35">
      <c r="A11" s="16"/>
      <c r="B11" s="24"/>
      <c r="D11" s="26"/>
      <c r="E11" s="19"/>
      <c r="F11" s="27"/>
      <c r="G11" s="19"/>
      <c r="H11" s="26"/>
      <c r="I11" s="19"/>
      <c r="J11" s="26"/>
    </row>
    <row r="12" spans="1:13" x14ac:dyDescent="0.2">
      <c r="A12" s="28" t="s">
        <v>14</v>
      </c>
      <c r="C12" s="2"/>
      <c r="D12" s="2"/>
      <c r="E12" s="3"/>
      <c r="F12" s="2"/>
      <c r="G12" s="3"/>
      <c r="H12" s="4"/>
      <c r="I12" s="5"/>
    </row>
    <row r="13" spans="1:13" x14ac:dyDescent="0.2">
      <c r="B13" s="1" t="s">
        <v>15</v>
      </c>
      <c r="C13" s="2"/>
      <c r="D13" s="2">
        <f>+'[1]16-17 GF Rev'!AE13+'[1]16-17 GF Rev'!AE14</f>
        <v>83807710</v>
      </c>
      <c r="E13" s="3"/>
      <c r="F13" s="2">
        <v>0</v>
      </c>
      <c r="G13" s="3"/>
      <c r="H13" s="2">
        <f>+'[1]16-17 DS'!Y13+'[1]16-17 DS'!Y14+'[1]16-17 DS'!Y15</f>
        <v>33504867</v>
      </c>
      <c r="I13" s="3"/>
      <c r="J13" s="2">
        <f>SUM(D13:H13)</f>
        <v>117312577</v>
      </c>
      <c r="M13" s="29">
        <f>+J13/$J$19</f>
        <v>0.48801421241219972</v>
      </c>
    </row>
    <row r="14" spans="1:13" x14ac:dyDescent="0.2">
      <c r="B14" s="1" t="s">
        <v>16</v>
      </c>
      <c r="C14" s="2"/>
      <c r="D14" s="30">
        <f>+'[1]16-17 GF Rev'!AE15+'[1]16-17 GF Rev'!AE16+'[1]16-17 GF Rev'!AE17+'[1]16-17 GF Rev'!AE18+'[1]16-17 GF Rev'!AE19+'[1]16-17 GF Rev'!AE20</f>
        <v>1932050</v>
      </c>
      <c r="E14" s="31"/>
      <c r="F14" s="30">
        <f>+'[1]16-17 CN'!L14</f>
        <v>3323250</v>
      </c>
      <c r="G14" s="31"/>
      <c r="H14" s="30">
        <f>+'[1]16-17 DS'!Y16</f>
        <v>15000</v>
      </c>
      <c r="I14" s="31"/>
      <c r="J14" s="30">
        <f>SUM(D14:H14)</f>
        <v>5270300</v>
      </c>
      <c r="M14" s="29">
        <f>+J14/$J$19</f>
        <v>2.1924173600551083E-2</v>
      </c>
    </row>
    <row r="15" spans="1:13" x14ac:dyDescent="0.2">
      <c r="B15" s="1" t="s">
        <v>17</v>
      </c>
      <c r="C15" s="2"/>
      <c r="D15" s="30">
        <f>+'[1]16-17 GF Rev'!AE29</f>
        <v>105159211</v>
      </c>
      <c r="E15" s="31"/>
      <c r="F15" s="30">
        <f>+'[1]16-17 CN'!L19</f>
        <v>266656</v>
      </c>
      <c r="G15" s="31"/>
      <c r="H15" s="30">
        <f>+'[1]16-17 DS'!Y21</f>
        <v>1503915</v>
      </c>
      <c r="I15" s="31"/>
      <c r="J15" s="30">
        <f>SUM(D15:H15)</f>
        <v>106929782</v>
      </c>
      <c r="M15" s="29">
        <f>+J15/$J$19</f>
        <v>0.44482232579494191</v>
      </c>
    </row>
    <row r="16" spans="1:13" x14ac:dyDescent="0.2">
      <c r="B16" s="1" t="s">
        <v>18</v>
      </c>
      <c r="C16" s="2"/>
      <c r="D16" s="31">
        <f>+'[1]16-17 GF Rev'!AE37</f>
        <v>3547055</v>
      </c>
      <c r="E16" s="31"/>
      <c r="F16" s="31">
        <f>+'[1]16-17 CN'!L24</f>
        <v>7327910</v>
      </c>
      <c r="G16" s="31"/>
      <c r="H16" s="31">
        <f>'[2]07-08 DSF Summary'!F23</f>
        <v>0</v>
      </c>
      <c r="I16" s="31"/>
      <c r="J16" s="31">
        <f>SUM(D16:H16)</f>
        <v>10874965</v>
      </c>
      <c r="M16" s="29">
        <f>+J16/$J$19</f>
        <v>4.523928819230727E-2</v>
      </c>
    </row>
    <row r="17" spans="1:13" x14ac:dyDescent="0.2">
      <c r="B17" s="1" t="s">
        <v>19</v>
      </c>
      <c r="C17" s="2"/>
      <c r="D17" s="32">
        <f>+'[1]16-17 GF Rev'!AE43</f>
        <v>0</v>
      </c>
      <c r="E17" s="31"/>
      <c r="F17" s="32">
        <v>0</v>
      </c>
      <c r="G17" s="31"/>
      <c r="H17" s="32">
        <v>0</v>
      </c>
      <c r="I17" s="31"/>
      <c r="J17" s="32">
        <f>SUM(D17:H17)</f>
        <v>0</v>
      </c>
      <c r="M17" s="29">
        <f>+J17/$J$19</f>
        <v>0</v>
      </c>
    </row>
    <row r="18" spans="1:13" x14ac:dyDescent="0.2">
      <c r="C18" s="2"/>
      <c r="D18" s="31"/>
      <c r="E18" s="31"/>
      <c r="F18" s="31"/>
      <c r="G18" s="31"/>
      <c r="H18" s="31"/>
      <c r="I18" s="31"/>
      <c r="J18" s="31"/>
    </row>
    <row r="19" spans="1:13" x14ac:dyDescent="0.2">
      <c r="C19" s="2" t="s">
        <v>20</v>
      </c>
      <c r="D19" s="32">
        <f>SUM(D13:D18)</f>
        <v>194446026</v>
      </c>
      <c r="E19" s="31"/>
      <c r="F19" s="32">
        <f>SUM(F13:F18)</f>
        <v>10917816</v>
      </c>
      <c r="G19" s="31"/>
      <c r="H19" s="32">
        <f>SUM(H13:H18)</f>
        <v>35023782</v>
      </c>
      <c r="I19" s="31"/>
      <c r="J19" s="32">
        <f>SUM(J13:J18)</f>
        <v>240387624</v>
      </c>
    </row>
    <row r="20" spans="1:13" x14ac:dyDescent="0.2">
      <c r="C20" s="2"/>
      <c r="D20" s="30"/>
      <c r="E20" s="31"/>
      <c r="F20" s="30"/>
      <c r="G20" s="31"/>
      <c r="H20" s="30"/>
      <c r="I20" s="31"/>
      <c r="J20" s="30"/>
    </row>
    <row r="21" spans="1:13" x14ac:dyDescent="0.2">
      <c r="A21" s="28" t="s">
        <v>21</v>
      </c>
      <c r="C21" s="2"/>
      <c r="D21" s="30"/>
      <c r="E21" s="31"/>
      <c r="F21" s="30"/>
      <c r="G21" s="31"/>
      <c r="H21" s="30"/>
      <c r="I21" s="31"/>
      <c r="J21" s="30"/>
    </row>
    <row r="22" spans="1:13" x14ac:dyDescent="0.2">
      <c r="A22" s="33">
        <v>11</v>
      </c>
      <c r="B22" s="1" t="s">
        <v>22</v>
      </c>
      <c r="D22" s="31">
        <f>+'[1]16-17 GF Exp'!AI17</f>
        <v>117908543</v>
      </c>
      <c r="E22" s="31"/>
      <c r="F22" s="31"/>
      <c r="G22" s="31"/>
      <c r="H22" s="30"/>
      <c r="I22" s="31"/>
      <c r="J22" s="30">
        <f t="shared" ref="J22:J42" si="0">SUM(D22:H22)</f>
        <v>117908543</v>
      </c>
    </row>
    <row r="23" spans="1:13" x14ac:dyDescent="0.2">
      <c r="A23" s="33">
        <v>12</v>
      </c>
      <c r="B23" s="1" t="s">
        <v>23</v>
      </c>
      <c r="D23" s="31">
        <f>+'[1]16-17 GF Exp'!AI25</f>
        <v>2759718</v>
      </c>
      <c r="E23" s="31"/>
      <c r="F23" s="31"/>
      <c r="G23" s="31"/>
      <c r="H23" s="31"/>
      <c r="I23" s="31"/>
      <c r="J23" s="30">
        <f t="shared" si="0"/>
        <v>2759718</v>
      </c>
    </row>
    <row r="24" spans="1:13" x14ac:dyDescent="0.2">
      <c r="A24" s="33">
        <v>13</v>
      </c>
      <c r="B24" s="1" t="s">
        <v>24</v>
      </c>
      <c r="D24" s="31">
        <f>+'[1]16-17 GF Exp'!AI33</f>
        <v>4038265</v>
      </c>
      <c r="E24" s="31"/>
      <c r="F24" s="31"/>
      <c r="G24" s="31"/>
      <c r="H24" s="31"/>
      <c r="I24" s="31"/>
      <c r="J24" s="30">
        <f t="shared" si="0"/>
        <v>4038265</v>
      </c>
    </row>
    <row r="25" spans="1:13" x14ac:dyDescent="0.2">
      <c r="A25" s="33">
        <v>21</v>
      </c>
      <c r="B25" s="1" t="s">
        <v>25</v>
      </c>
      <c r="D25" s="31">
        <f>+'[1]16-17 GF Exp'!AI41</f>
        <v>2630654</v>
      </c>
      <c r="E25" s="31"/>
      <c r="F25" s="31"/>
      <c r="G25" s="31"/>
      <c r="H25" s="31"/>
      <c r="I25" s="31"/>
      <c r="J25" s="30">
        <f t="shared" si="0"/>
        <v>2630654</v>
      </c>
    </row>
    <row r="26" spans="1:13" ht="13.5" customHeight="1" x14ac:dyDescent="0.2">
      <c r="A26" s="33">
        <v>23</v>
      </c>
      <c r="B26" s="1" t="s">
        <v>26</v>
      </c>
      <c r="D26" s="31">
        <f>+'[1]16-17 GF Exp'!AI49</f>
        <v>11948657</v>
      </c>
      <c r="E26" s="31"/>
      <c r="F26" s="31"/>
      <c r="G26" s="31"/>
      <c r="H26" s="31"/>
      <c r="I26" s="31"/>
      <c r="J26" s="30">
        <f t="shared" si="0"/>
        <v>11948657</v>
      </c>
    </row>
    <row r="27" spans="1:13" ht="13.5" customHeight="1" x14ac:dyDescent="0.2">
      <c r="A27" s="33">
        <v>31</v>
      </c>
      <c r="B27" s="1" t="s">
        <v>27</v>
      </c>
      <c r="D27" s="31">
        <f>+'[1]16-17 GF Exp'!AI57</f>
        <v>8906731</v>
      </c>
      <c r="E27" s="31"/>
      <c r="F27" s="31"/>
      <c r="G27" s="31"/>
      <c r="H27" s="31"/>
      <c r="I27" s="31"/>
      <c r="J27" s="30">
        <f t="shared" si="0"/>
        <v>8906731</v>
      </c>
    </row>
    <row r="28" spans="1:13" ht="13.5" customHeight="1" x14ac:dyDescent="0.2">
      <c r="A28" s="33">
        <v>32</v>
      </c>
      <c r="B28" s="1" t="s">
        <v>28</v>
      </c>
      <c r="D28" s="31">
        <f>+'[1]16-17 GF Exp'!AI65</f>
        <v>466861</v>
      </c>
      <c r="E28" s="31"/>
      <c r="F28" s="31"/>
      <c r="G28" s="31"/>
      <c r="H28" s="31"/>
      <c r="I28" s="31"/>
      <c r="J28" s="30">
        <f t="shared" si="0"/>
        <v>466861</v>
      </c>
    </row>
    <row r="29" spans="1:13" ht="13.5" customHeight="1" x14ac:dyDescent="0.2">
      <c r="A29" s="33">
        <v>33</v>
      </c>
      <c r="B29" s="1" t="s">
        <v>29</v>
      </c>
      <c r="D29" s="31">
        <f>+'[1]16-17 GF Exp'!AI73</f>
        <v>2717849</v>
      </c>
      <c r="E29" s="31"/>
      <c r="F29" s="31"/>
      <c r="G29" s="31"/>
      <c r="H29" s="31"/>
      <c r="I29" s="31"/>
      <c r="J29" s="30">
        <f t="shared" si="0"/>
        <v>2717849</v>
      </c>
    </row>
    <row r="30" spans="1:13" ht="13.5" customHeight="1" x14ac:dyDescent="0.2">
      <c r="A30" s="33">
        <v>34</v>
      </c>
      <c r="B30" s="1" t="s">
        <v>30</v>
      </c>
      <c r="D30" s="31">
        <f>+'[1]16-17 GF Exp'!AI81</f>
        <v>4966973</v>
      </c>
      <c r="E30" s="31"/>
      <c r="F30" s="31"/>
      <c r="G30" s="31"/>
      <c r="H30" s="31"/>
      <c r="I30" s="31"/>
      <c r="J30" s="30">
        <f t="shared" si="0"/>
        <v>4966973</v>
      </c>
    </row>
    <row r="31" spans="1:13" ht="13.5" customHeight="1" x14ac:dyDescent="0.2">
      <c r="A31" s="33">
        <v>35</v>
      </c>
      <c r="B31" s="1" t="s">
        <v>31</v>
      </c>
      <c r="D31" s="31">
        <v>0</v>
      </c>
      <c r="E31" s="31"/>
      <c r="F31" s="31">
        <f>+'[1]16-17 CN'!L35</f>
        <v>10910022</v>
      </c>
      <c r="G31" s="31"/>
      <c r="H31" s="31"/>
      <c r="I31" s="31"/>
      <c r="J31" s="30">
        <f t="shared" si="0"/>
        <v>10910022</v>
      </c>
    </row>
    <row r="32" spans="1:13" ht="13.5" customHeight="1" x14ac:dyDescent="0.2">
      <c r="A32" s="33">
        <v>36</v>
      </c>
      <c r="B32" s="1" t="s">
        <v>32</v>
      </c>
      <c r="D32" s="31">
        <f>+'[1]16-17 GF Exp'!AI89</f>
        <v>5133756</v>
      </c>
      <c r="E32" s="31"/>
      <c r="F32" s="31"/>
      <c r="G32" s="31"/>
      <c r="H32" s="31"/>
      <c r="I32" s="31"/>
      <c r="J32" s="30">
        <f t="shared" si="0"/>
        <v>5133756</v>
      </c>
    </row>
    <row r="33" spans="1:10" ht="13.5" customHeight="1" x14ac:dyDescent="0.2">
      <c r="A33" s="33">
        <v>41</v>
      </c>
      <c r="B33" s="1" t="s">
        <v>33</v>
      </c>
      <c r="D33" s="31">
        <f>+'[1]16-17 GF Exp'!AI97</f>
        <v>5947868</v>
      </c>
      <c r="E33" s="31"/>
      <c r="F33" s="31"/>
      <c r="G33" s="31"/>
      <c r="H33" s="31"/>
      <c r="I33" s="31"/>
      <c r="J33" s="30">
        <f t="shared" si="0"/>
        <v>5947868</v>
      </c>
    </row>
    <row r="34" spans="1:10" ht="13.5" customHeight="1" x14ac:dyDescent="0.2">
      <c r="A34" s="33">
        <v>51</v>
      </c>
      <c r="B34" s="1" t="s">
        <v>34</v>
      </c>
      <c r="D34" s="31">
        <f>+'[1]16-17 GF Exp'!AI105</f>
        <v>19787697</v>
      </c>
      <c r="E34" s="31"/>
      <c r="F34" s="31"/>
      <c r="G34" s="31"/>
      <c r="H34" s="31"/>
      <c r="I34" s="31"/>
      <c r="J34" s="30">
        <f t="shared" si="0"/>
        <v>19787697</v>
      </c>
    </row>
    <row r="35" spans="1:10" ht="13.5" customHeight="1" x14ac:dyDescent="0.2">
      <c r="A35" s="33">
        <v>52</v>
      </c>
      <c r="B35" s="1" t="s">
        <v>35</v>
      </c>
      <c r="D35" s="31">
        <f>+'[1]16-17 GF Exp'!AI113</f>
        <v>1217085</v>
      </c>
      <c r="E35" s="31"/>
      <c r="F35" s="31"/>
      <c r="G35" s="31"/>
      <c r="H35" s="31"/>
      <c r="I35" s="31"/>
      <c r="J35" s="30">
        <f t="shared" si="0"/>
        <v>1217085</v>
      </c>
    </row>
    <row r="36" spans="1:10" ht="13.5" customHeight="1" x14ac:dyDescent="0.2">
      <c r="A36" s="33">
        <v>53</v>
      </c>
      <c r="B36" s="1" t="s">
        <v>36</v>
      </c>
      <c r="D36" s="31">
        <f>+'[1]16-17 GF Exp'!AI121</f>
        <v>4355871</v>
      </c>
      <c r="E36" s="31"/>
      <c r="F36" s="31"/>
      <c r="G36" s="31"/>
      <c r="H36" s="31"/>
      <c r="I36" s="31"/>
      <c r="J36" s="30">
        <f t="shared" si="0"/>
        <v>4355871</v>
      </c>
    </row>
    <row r="37" spans="1:10" ht="13.5" customHeight="1" x14ac:dyDescent="0.2">
      <c r="A37" s="33">
        <v>61</v>
      </c>
      <c r="B37" s="1" t="s">
        <v>37</v>
      </c>
      <c r="D37" s="31">
        <f>+'[1]16-17 GF Exp'!AI129</f>
        <v>350707</v>
      </c>
      <c r="E37" s="31"/>
      <c r="F37" s="31"/>
      <c r="G37" s="31"/>
      <c r="H37" s="31"/>
      <c r="I37" s="31"/>
      <c r="J37" s="30">
        <f t="shared" si="0"/>
        <v>350707</v>
      </c>
    </row>
    <row r="38" spans="1:10" x14ac:dyDescent="0.2">
      <c r="A38" s="33">
        <v>71</v>
      </c>
      <c r="B38" s="1" t="s">
        <v>38</v>
      </c>
      <c r="D38" s="31">
        <f>+'[1]16-17 GF Exp'!AI133</f>
        <v>182872</v>
      </c>
      <c r="E38" s="31"/>
      <c r="F38" s="31"/>
      <c r="G38" s="31"/>
      <c r="H38" s="31">
        <f>+'[1]16-17 DS'!Y31</f>
        <v>33317432</v>
      </c>
      <c r="I38" s="31"/>
      <c r="J38" s="30">
        <f t="shared" si="0"/>
        <v>33500304</v>
      </c>
    </row>
    <row r="39" spans="1:10" x14ac:dyDescent="0.2">
      <c r="A39" s="33">
        <v>81</v>
      </c>
      <c r="B39" s="1" t="s">
        <v>39</v>
      </c>
      <c r="D39" s="31">
        <f>+'[1]16-17 GF Exp'!AI138</f>
        <v>196500</v>
      </c>
      <c r="E39" s="31"/>
      <c r="F39" s="31"/>
      <c r="G39" s="31"/>
      <c r="H39" s="31"/>
      <c r="I39" s="31"/>
      <c r="J39" s="30">
        <f t="shared" si="0"/>
        <v>196500</v>
      </c>
    </row>
    <row r="40" spans="1:10" x14ac:dyDescent="0.2">
      <c r="A40" s="33">
        <v>95</v>
      </c>
      <c r="B40" s="1" t="s">
        <v>40</v>
      </c>
      <c r="C40" s="2"/>
      <c r="D40" s="31">
        <f>+'[1]16-17 GF Exp'!AI146</f>
        <v>65000</v>
      </c>
      <c r="E40" s="31"/>
      <c r="F40" s="31"/>
      <c r="G40" s="31"/>
      <c r="H40" s="31"/>
      <c r="I40" s="31"/>
      <c r="J40" s="30">
        <f t="shared" si="0"/>
        <v>65000</v>
      </c>
    </row>
    <row r="41" spans="1:10" x14ac:dyDescent="0.2">
      <c r="A41" s="34" t="s">
        <v>41</v>
      </c>
      <c r="B41" s="1" t="s">
        <v>42</v>
      </c>
      <c r="C41" s="2"/>
      <c r="D41" s="31">
        <f>+'[1]16-17 GF Exp'!AI150</f>
        <v>145000</v>
      </c>
      <c r="E41" s="31"/>
      <c r="F41" s="31"/>
      <c r="G41" s="31"/>
      <c r="H41" s="31"/>
      <c r="I41" s="31"/>
      <c r="J41" s="30">
        <f t="shared" si="0"/>
        <v>145000</v>
      </c>
    </row>
    <row r="42" spans="1:10" x14ac:dyDescent="0.2">
      <c r="A42" s="34" t="s">
        <v>43</v>
      </c>
      <c r="B42" s="1" t="s">
        <v>44</v>
      </c>
      <c r="C42" s="2"/>
      <c r="D42" s="31">
        <f>+'[1]16-17 GF Exp'!AI154</f>
        <v>667000</v>
      </c>
      <c r="E42" s="31"/>
      <c r="F42" s="31"/>
      <c r="G42" s="31"/>
      <c r="H42" s="31"/>
      <c r="I42" s="31"/>
      <c r="J42" s="30">
        <f t="shared" si="0"/>
        <v>667000</v>
      </c>
    </row>
    <row r="43" spans="1:10" x14ac:dyDescent="0.2">
      <c r="A43" s="34" t="s">
        <v>45</v>
      </c>
      <c r="B43" s="1" t="s">
        <v>46</v>
      </c>
      <c r="C43" s="2"/>
      <c r="D43" s="31">
        <f>+'[1]16-17 GF Exp'!AI156</f>
        <v>0</v>
      </c>
      <c r="E43" s="31"/>
      <c r="F43" s="31">
        <v>0</v>
      </c>
      <c r="G43" s="31"/>
      <c r="H43" s="31">
        <v>0</v>
      </c>
      <c r="I43" s="31"/>
      <c r="J43" s="30">
        <f>SUM(D43:H43)</f>
        <v>0</v>
      </c>
    </row>
    <row r="44" spans="1:10" x14ac:dyDescent="0.2">
      <c r="C44" s="2"/>
      <c r="D44" s="35"/>
      <c r="E44" s="31"/>
      <c r="F44" s="35"/>
      <c r="G44" s="31"/>
      <c r="H44" s="35"/>
      <c r="I44" s="31"/>
      <c r="J44" s="35"/>
    </row>
    <row r="45" spans="1:10" x14ac:dyDescent="0.2">
      <c r="B45" s="2" t="s">
        <v>47</v>
      </c>
      <c r="C45" s="2"/>
      <c r="D45" s="32">
        <f>SUM(D22:D44)</f>
        <v>194393607</v>
      </c>
      <c r="E45" s="31"/>
      <c r="F45" s="32">
        <f>SUM(F22:F44)</f>
        <v>10910022</v>
      </c>
      <c r="G45" s="31"/>
      <c r="H45" s="32">
        <f>SUM(H22:H44)</f>
        <v>33317432</v>
      </c>
      <c r="I45" s="31"/>
      <c r="J45" s="32">
        <f>SUM(J22:J44)</f>
        <v>238621061</v>
      </c>
    </row>
    <row r="46" spans="1:10" x14ac:dyDescent="0.2">
      <c r="D46" s="31"/>
      <c r="E46" s="31"/>
      <c r="F46" s="31"/>
      <c r="G46" s="31"/>
      <c r="H46" s="31"/>
      <c r="I46" s="31"/>
      <c r="J46" s="31"/>
    </row>
    <row r="47" spans="1:10" x14ac:dyDescent="0.2">
      <c r="A47" s="28" t="s">
        <v>48</v>
      </c>
      <c r="D47" s="31"/>
      <c r="E47" s="31"/>
      <c r="F47" s="31"/>
      <c r="G47" s="31"/>
      <c r="H47" s="31"/>
      <c r="I47" s="31"/>
      <c r="J47" s="31"/>
    </row>
    <row r="48" spans="1:10" x14ac:dyDescent="0.2">
      <c r="B48" s="1" t="s">
        <v>49</v>
      </c>
      <c r="D48" s="32">
        <v>0</v>
      </c>
      <c r="E48" s="31"/>
      <c r="F48" s="32">
        <v>0</v>
      </c>
      <c r="G48" s="31"/>
      <c r="H48" s="32">
        <f>+'[1]16-17 DS'!U36</f>
        <v>0</v>
      </c>
      <c r="I48" s="31"/>
      <c r="J48" s="32">
        <f>SUM(D48:H48)</f>
        <v>0</v>
      </c>
    </row>
    <row r="49" spans="1:10" x14ac:dyDescent="0.2">
      <c r="D49" s="31"/>
      <c r="E49" s="31"/>
      <c r="F49" s="31"/>
      <c r="G49" s="31"/>
      <c r="H49" s="31"/>
      <c r="I49" s="31"/>
      <c r="J49" s="31"/>
    </row>
    <row r="50" spans="1:10" s="28" customFormat="1" x14ac:dyDescent="0.2">
      <c r="A50" s="36" t="s">
        <v>50</v>
      </c>
      <c r="B50" s="37"/>
      <c r="C50" s="37"/>
      <c r="D50" s="38">
        <f>+D19-D45+D48</f>
        <v>52419</v>
      </c>
      <c r="E50" s="38"/>
      <c r="F50" s="38">
        <f>+F19-F45+F48</f>
        <v>7794</v>
      </c>
      <c r="G50" s="38"/>
      <c r="H50" s="38">
        <f>+H19-H45+H48</f>
        <v>1706350</v>
      </c>
      <c r="I50" s="38"/>
      <c r="J50" s="38">
        <f>+J19-J45+J48</f>
        <v>1766563</v>
      </c>
    </row>
    <row r="51" spans="1:10" x14ac:dyDescent="0.2">
      <c r="D51" s="31"/>
      <c r="E51" s="31"/>
      <c r="F51" s="31"/>
      <c r="G51" s="31"/>
      <c r="H51" s="31"/>
      <c r="I51" s="31"/>
      <c r="J51" s="31"/>
    </row>
    <row r="52" spans="1:10" x14ac:dyDescent="0.2">
      <c r="A52" s="1" t="s">
        <v>51</v>
      </c>
      <c r="C52" s="2"/>
      <c r="D52" s="32">
        <f>+'[1]16-17 GF Rev'!AE52</f>
        <v>50755268.428000182</v>
      </c>
      <c r="E52" s="31"/>
      <c r="F52" s="32">
        <f>+'[1]16-17 CN'!L40</f>
        <v>4646586.5899999961</v>
      </c>
      <c r="G52" s="31"/>
      <c r="H52" s="32">
        <f>+'[1]16-17 DS'!Y41</f>
        <v>13852457</v>
      </c>
      <c r="I52" s="31"/>
      <c r="J52" s="32">
        <f>SUM(D52:H52)</f>
        <v>69254312.018000185</v>
      </c>
    </row>
    <row r="53" spans="1:10" x14ac:dyDescent="0.2">
      <c r="C53" s="2"/>
      <c r="D53" s="2"/>
      <c r="E53" s="3"/>
      <c r="F53" s="2"/>
      <c r="G53" s="3"/>
      <c r="H53" s="4"/>
      <c r="I53" s="5"/>
    </row>
    <row r="54" spans="1:10" x14ac:dyDescent="0.2">
      <c r="A54" s="28" t="s">
        <v>52</v>
      </c>
      <c r="C54" s="2"/>
      <c r="D54" s="39">
        <f>+D50+D52</f>
        <v>50807687.428000182</v>
      </c>
      <c r="E54" s="40"/>
      <c r="F54" s="39">
        <f>+F50+F52</f>
        <v>4654380.5899999961</v>
      </c>
      <c r="G54" s="40"/>
      <c r="H54" s="39">
        <f>+H50+H52</f>
        <v>15558807</v>
      </c>
      <c r="I54" s="40"/>
      <c r="J54" s="39">
        <f>+J50+J52</f>
        <v>71020875.018000185</v>
      </c>
    </row>
    <row r="55" spans="1:10" x14ac:dyDescent="0.2">
      <c r="C55" s="41"/>
    </row>
    <row r="56" spans="1:10" x14ac:dyDescent="0.2">
      <c r="A56" s="1" t="s">
        <v>53</v>
      </c>
      <c r="D56" s="4">
        <f>+D54/D45</f>
        <v>0.26136501200885781</v>
      </c>
      <c r="E56" s="5"/>
      <c r="F56" s="4">
        <f>+F54/F45</f>
        <v>0.42661514248092225</v>
      </c>
      <c r="G56" s="5"/>
      <c r="H56" s="4">
        <f>+H54/H45</f>
        <v>0.46698698146964029</v>
      </c>
      <c r="I56" s="5"/>
    </row>
    <row r="57" spans="1:10" x14ac:dyDescent="0.2">
      <c r="C57" s="1" t="s">
        <v>54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8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B6" sqref="B6"/>
    </sheetView>
  </sheetViews>
  <sheetFormatPr defaultRowHeight="15" x14ac:dyDescent="0.25"/>
  <cols>
    <col min="4" max="4" width="14.7109375" bestFit="1" customWidth="1"/>
    <col min="5" max="5" width="2.42578125" customWidth="1"/>
    <col min="6" max="6" width="11.28515625" bestFit="1" customWidth="1"/>
    <col min="7" max="7" width="6.85546875" customWidth="1"/>
    <col min="8" max="8" width="14.7109375" bestFit="1" customWidth="1"/>
    <col min="9" max="9" width="3.85546875" customWidth="1"/>
    <col min="10" max="10" width="14.7109375" bestFit="1" customWidth="1"/>
  </cols>
  <sheetData>
    <row r="1" spans="1:10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.75" x14ac:dyDescent="0.25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5.75" x14ac:dyDescent="0.25">
      <c r="A3" s="67" t="s">
        <v>62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1"/>
      <c r="B4" s="1"/>
      <c r="C4" s="2"/>
      <c r="D4" s="2"/>
      <c r="E4" s="3"/>
      <c r="F4" s="2"/>
      <c r="G4" s="3"/>
      <c r="H4" s="4"/>
      <c r="I4" s="5"/>
      <c r="J4" s="6"/>
    </row>
    <row r="7" spans="1:10" s="1" customFormat="1" ht="25.5" x14ac:dyDescent="0.2">
      <c r="A7" s="69" t="s">
        <v>63</v>
      </c>
      <c r="B7" s="70"/>
      <c r="C7" s="70"/>
      <c r="D7" s="50" t="s">
        <v>58</v>
      </c>
      <c r="E7" s="51"/>
      <c r="F7" s="52" t="s">
        <v>59</v>
      </c>
      <c r="G7" s="53"/>
      <c r="H7" s="50" t="s">
        <v>60</v>
      </c>
      <c r="I7" s="51"/>
      <c r="J7" s="54" t="s">
        <v>61</v>
      </c>
    </row>
    <row r="8" spans="1:10" s="1" customFormat="1" ht="12.75" x14ac:dyDescent="0.2">
      <c r="A8" s="55">
        <v>11</v>
      </c>
      <c r="B8" s="42" t="s">
        <v>22</v>
      </c>
      <c r="C8" s="42"/>
      <c r="D8" s="31">
        <v>117908543</v>
      </c>
      <c r="E8" s="48"/>
      <c r="F8" s="43">
        <f t="shared" ref="F8:F28" si="0">D8/$D$35</f>
        <v>4976.3038321938047</v>
      </c>
      <c r="G8" s="49"/>
      <c r="H8" s="31">
        <v>117492346</v>
      </c>
      <c r="I8" s="48"/>
      <c r="J8" s="56">
        <f>H8/$F$35</f>
        <v>4826.7334647933612</v>
      </c>
    </row>
    <row r="9" spans="1:10" s="1" customFormat="1" ht="12.75" x14ac:dyDescent="0.2">
      <c r="A9" s="55">
        <v>12</v>
      </c>
      <c r="B9" s="42" t="s">
        <v>23</v>
      </c>
      <c r="C9" s="42"/>
      <c r="D9" s="31">
        <v>2759718</v>
      </c>
      <c r="E9" s="48"/>
      <c r="F9" s="43">
        <f t="shared" si="0"/>
        <v>116.47328437579134</v>
      </c>
      <c r="G9" s="49"/>
      <c r="H9" s="31">
        <v>2596638</v>
      </c>
      <c r="I9" s="48"/>
      <c r="J9" s="56">
        <f t="shared" ref="J9:J29" si="1">H9/$F$35</f>
        <v>106.67315750554597</v>
      </c>
    </row>
    <row r="10" spans="1:10" s="1" customFormat="1" ht="12.75" x14ac:dyDescent="0.2">
      <c r="A10" s="55">
        <v>13</v>
      </c>
      <c r="B10" s="42" t="s">
        <v>24</v>
      </c>
      <c r="C10" s="42"/>
      <c r="D10" s="31">
        <v>4038265</v>
      </c>
      <c r="E10" s="48"/>
      <c r="F10" s="43">
        <f t="shared" si="0"/>
        <v>170.43407613741874</v>
      </c>
      <c r="G10" s="49"/>
      <c r="H10" s="31">
        <v>3878593</v>
      </c>
      <c r="I10" s="48"/>
      <c r="J10" s="56">
        <f t="shared" si="1"/>
        <v>159.33748254046503</v>
      </c>
    </row>
    <row r="11" spans="1:10" s="1" customFormat="1" ht="12.75" x14ac:dyDescent="0.2">
      <c r="A11" s="55">
        <v>21</v>
      </c>
      <c r="B11" s="42" t="s">
        <v>25</v>
      </c>
      <c r="C11" s="42"/>
      <c r="D11" s="31">
        <v>2630654</v>
      </c>
      <c r="E11" s="48"/>
      <c r="F11" s="43">
        <f t="shared" si="0"/>
        <v>111.02616696210011</v>
      </c>
      <c r="G11" s="49"/>
      <c r="H11" s="31">
        <v>2637518</v>
      </c>
      <c r="I11" s="48"/>
      <c r="J11" s="56">
        <f t="shared" si="1"/>
        <v>108.35255936241886</v>
      </c>
    </row>
    <row r="12" spans="1:10" s="1" customFormat="1" ht="13.5" customHeight="1" x14ac:dyDescent="0.2">
      <c r="A12" s="55">
        <v>23</v>
      </c>
      <c r="B12" s="42" t="s">
        <v>26</v>
      </c>
      <c r="C12" s="42"/>
      <c r="D12" s="31">
        <v>11948657</v>
      </c>
      <c r="E12" s="48"/>
      <c r="F12" s="43">
        <f t="shared" si="0"/>
        <v>504.29041107453367</v>
      </c>
      <c r="G12" s="49"/>
      <c r="H12" s="31">
        <v>11921836</v>
      </c>
      <c r="I12" s="48"/>
      <c r="J12" s="56">
        <f t="shared" si="1"/>
        <v>489.76402924985621</v>
      </c>
    </row>
    <row r="13" spans="1:10" s="1" customFormat="1" ht="13.5" customHeight="1" x14ac:dyDescent="0.2">
      <c r="A13" s="55">
        <v>31</v>
      </c>
      <c r="B13" s="42" t="s">
        <v>27</v>
      </c>
      <c r="C13" s="42"/>
      <c r="D13" s="31">
        <v>8906731</v>
      </c>
      <c r="E13" s="48"/>
      <c r="F13" s="43">
        <f t="shared" si="0"/>
        <v>375.90660082721365</v>
      </c>
      <c r="G13" s="49"/>
      <c r="H13" s="31">
        <v>8630261</v>
      </c>
      <c r="I13" s="48"/>
      <c r="J13" s="56">
        <f t="shared" si="1"/>
        <v>354.54198504642181</v>
      </c>
    </row>
    <row r="14" spans="1:10" s="1" customFormat="1" ht="13.5" customHeight="1" x14ac:dyDescent="0.2">
      <c r="A14" s="55">
        <v>32</v>
      </c>
      <c r="B14" s="42" t="s">
        <v>28</v>
      </c>
      <c r="C14" s="42"/>
      <c r="D14" s="31">
        <v>466861</v>
      </c>
      <c r="E14" s="48"/>
      <c r="F14" s="43">
        <f t="shared" si="0"/>
        <v>19.703764666160211</v>
      </c>
      <c r="G14" s="49"/>
      <c r="H14" s="31">
        <v>446437</v>
      </c>
      <c r="I14" s="48"/>
      <c r="J14" s="56">
        <f t="shared" si="1"/>
        <v>18.340193903541206</v>
      </c>
    </row>
    <row r="15" spans="1:10" s="1" customFormat="1" ht="13.5" customHeight="1" x14ac:dyDescent="0.2">
      <c r="A15" s="55">
        <v>33</v>
      </c>
      <c r="B15" s="42" t="s">
        <v>29</v>
      </c>
      <c r="C15" s="42"/>
      <c r="D15" s="31">
        <v>2717849</v>
      </c>
      <c r="E15" s="48"/>
      <c r="F15" s="43">
        <f t="shared" si="0"/>
        <v>114.70621254325989</v>
      </c>
      <c r="G15" s="49"/>
      <c r="H15" s="31">
        <v>2648128</v>
      </c>
      <c r="I15" s="48"/>
      <c r="J15" s="56">
        <f t="shared" si="1"/>
        <v>108.7884315175417</v>
      </c>
    </row>
    <row r="16" spans="1:10" s="1" customFormat="1" ht="13.5" customHeight="1" x14ac:dyDescent="0.2">
      <c r="A16" s="55">
        <v>34</v>
      </c>
      <c r="B16" s="42" t="s">
        <v>30</v>
      </c>
      <c r="C16" s="42"/>
      <c r="D16" s="31">
        <v>4966973</v>
      </c>
      <c r="E16" s="48"/>
      <c r="F16" s="43">
        <f t="shared" si="0"/>
        <v>209.62999071494895</v>
      </c>
      <c r="G16" s="49"/>
      <c r="H16" s="31">
        <v>4011177</v>
      </c>
      <c r="I16" s="48"/>
      <c r="J16" s="56">
        <f t="shared" si="1"/>
        <v>164.78420014789253</v>
      </c>
    </row>
    <row r="17" spans="1:10" s="1" customFormat="1" ht="13.5" customHeight="1" x14ac:dyDescent="0.2">
      <c r="A17" s="55">
        <v>35</v>
      </c>
      <c r="B17" s="42" t="s">
        <v>31</v>
      </c>
      <c r="C17" s="42"/>
      <c r="D17" s="31">
        <v>10910022</v>
      </c>
      <c r="E17" s="48"/>
      <c r="F17" s="43">
        <f t="shared" si="0"/>
        <v>460.45505191187641</v>
      </c>
      <c r="G17" s="49"/>
      <c r="H17" s="31">
        <v>11825562</v>
      </c>
      <c r="I17" s="48"/>
      <c r="J17" s="56">
        <f t="shared" si="1"/>
        <v>485.80897214690657</v>
      </c>
    </row>
    <row r="18" spans="1:10" s="1" customFormat="1" ht="13.5" customHeight="1" x14ac:dyDescent="0.2">
      <c r="A18" s="55">
        <v>36</v>
      </c>
      <c r="B18" s="42" t="s">
        <v>32</v>
      </c>
      <c r="C18" s="42"/>
      <c r="D18" s="31">
        <v>5133756</v>
      </c>
      <c r="E18" s="48"/>
      <c r="F18" s="43">
        <f t="shared" si="0"/>
        <v>216.6690301342112</v>
      </c>
      <c r="G18" s="49"/>
      <c r="H18" s="31">
        <v>5094790</v>
      </c>
      <c r="I18" s="48"/>
      <c r="J18" s="56">
        <f t="shared" si="1"/>
        <v>209.30038616383206</v>
      </c>
    </row>
    <row r="19" spans="1:10" s="1" customFormat="1" ht="13.5" customHeight="1" x14ac:dyDescent="0.2">
      <c r="A19" s="55">
        <v>41</v>
      </c>
      <c r="B19" s="42" t="s">
        <v>33</v>
      </c>
      <c r="C19" s="42"/>
      <c r="D19" s="31">
        <v>5947868</v>
      </c>
      <c r="E19" s="48"/>
      <c r="F19" s="43">
        <f t="shared" si="0"/>
        <v>251.02844602008946</v>
      </c>
      <c r="G19" s="49"/>
      <c r="H19" s="31">
        <v>5529006</v>
      </c>
      <c r="I19" s="48"/>
      <c r="J19" s="56">
        <f t="shared" si="1"/>
        <v>227.13852600443678</v>
      </c>
    </row>
    <row r="20" spans="1:10" s="1" customFormat="1" ht="13.5" customHeight="1" x14ac:dyDescent="0.2">
      <c r="A20" s="55">
        <v>51</v>
      </c>
      <c r="B20" s="42" t="s">
        <v>34</v>
      </c>
      <c r="C20" s="42"/>
      <c r="D20" s="31">
        <v>19787697</v>
      </c>
      <c r="E20" s="48"/>
      <c r="F20" s="43">
        <f t="shared" si="0"/>
        <v>835.13535072170168</v>
      </c>
      <c r="G20" s="49"/>
      <c r="H20" s="31">
        <v>18871176</v>
      </c>
      <c r="I20" s="48"/>
      <c r="J20" s="56">
        <f t="shared" si="1"/>
        <v>775.25166379097857</v>
      </c>
    </row>
    <row r="21" spans="1:10" s="1" customFormat="1" ht="13.5" customHeight="1" x14ac:dyDescent="0.2">
      <c r="A21" s="55">
        <v>52</v>
      </c>
      <c r="B21" s="42" t="s">
        <v>35</v>
      </c>
      <c r="C21" s="42"/>
      <c r="D21" s="31">
        <v>1217085</v>
      </c>
      <c r="E21" s="48"/>
      <c r="F21" s="43">
        <f t="shared" si="0"/>
        <v>51.366801721954928</v>
      </c>
      <c r="G21" s="49"/>
      <c r="H21" s="31">
        <v>1213490</v>
      </c>
      <c r="I21" s="48"/>
      <c r="J21" s="56">
        <f t="shared" si="1"/>
        <v>49.851696655985542</v>
      </c>
    </row>
    <row r="22" spans="1:10" s="1" customFormat="1" ht="13.5" customHeight="1" x14ac:dyDescent="0.2">
      <c r="A22" s="55">
        <v>53</v>
      </c>
      <c r="B22" s="42" t="s">
        <v>36</v>
      </c>
      <c r="C22" s="42"/>
      <c r="D22" s="31">
        <v>4355871</v>
      </c>
      <c r="E22" s="48"/>
      <c r="F22" s="43">
        <f t="shared" si="0"/>
        <v>183.83856672575337</v>
      </c>
      <c r="G22" s="49"/>
      <c r="H22" s="31">
        <v>4381486</v>
      </c>
      <c r="I22" s="48"/>
      <c r="J22" s="56">
        <f t="shared" si="1"/>
        <v>179.99695998685399</v>
      </c>
    </row>
    <row r="23" spans="1:10" s="1" customFormat="1" ht="13.5" customHeight="1" x14ac:dyDescent="0.2">
      <c r="A23" s="55">
        <v>61</v>
      </c>
      <c r="B23" s="42" t="s">
        <v>37</v>
      </c>
      <c r="C23" s="42"/>
      <c r="D23" s="31">
        <v>350707</v>
      </c>
      <c r="E23" s="48"/>
      <c r="F23" s="43">
        <f t="shared" si="0"/>
        <v>14.801510931037393</v>
      </c>
      <c r="G23" s="49"/>
      <c r="H23" s="31">
        <v>350608</v>
      </c>
      <c r="I23" s="48"/>
      <c r="J23" s="56">
        <f t="shared" si="1"/>
        <v>14.403417960726317</v>
      </c>
    </row>
    <row r="24" spans="1:10" s="1" customFormat="1" ht="12.75" x14ac:dyDescent="0.2">
      <c r="A24" s="55">
        <v>71</v>
      </c>
      <c r="B24" s="42" t="s">
        <v>38</v>
      </c>
      <c r="C24" s="42"/>
      <c r="D24" s="31">
        <v>33500304</v>
      </c>
      <c r="E24" s="48"/>
      <c r="F24" s="43">
        <f t="shared" si="0"/>
        <v>1413.8728792099266</v>
      </c>
      <c r="G24" s="49"/>
      <c r="H24" s="31">
        <v>31770309</v>
      </c>
      <c r="I24" s="48"/>
      <c r="J24" s="56">
        <f t="shared" si="1"/>
        <v>1305.1642839536603</v>
      </c>
    </row>
    <row r="25" spans="1:10" s="1" customFormat="1" ht="12.75" x14ac:dyDescent="0.2">
      <c r="A25" s="55">
        <v>81</v>
      </c>
      <c r="B25" s="42" t="s">
        <v>39</v>
      </c>
      <c r="C25" s="42"/>
      <c r="D25" s="31">
        <v>196500</v>
      </c>
      <c r="E25" s="48"/>
      <c r="F25" s="43">
        <f t="shared" si="0"/>
        <v>8.2932387946315522</v>
      </c>
      <c r="G25" s="49"/>
      <c r="H25" s="31">
        <v>70000</v>
      </c>
      <c r="I25" s="48"/>
      <c r="J25" s="56">
        <f t="shared" si="1"/>
        <v>2.8756881110837238</v>
      </c>
    </row>
    <row r="26" spans="1:10" s="1" customFormat="1" ht="12.75" x14ac:dyDescent="0.2">
      <c r="A26" s="55">
        <v>95</v>
      </c>
      <c r="B26" s="42" t="s">
        <v>40</v>
      </c>
      <c r="C26" s="3"/>
      <c r="D26" s="31">
        <v>65000</v>
      </c>
      <c r="E26" s="48"/>
      <c r="F26" s="43">
        <f t="shared" si="0"/>
        <v>2.7433105427534397</v>
      </c>
      <c r="G26" s="49"/>
      <c r="H26" s="31">
        <v>65000</v>
      </c>
      <c r="I26" s="48"/>
      <c r="J26" s="56">
        <f t="shared" si="1"/>
        <v>2.6702818174348861</v>
      </c>
    </row>
    <row r="27" spans="1:10" s="1" customFormat="1" ht="12.75" x14ac:dyDescent="0.2">
      <c r="A27" s="57" t="s">
        <v>41</v>
      </c>
      <c r="B27" s="42" t="s">
        <v>42</v>
      </c>
      <c r="C27" s="3"/>
      <c r="D27" s="31">
        <v>145000</v>
      </c>
      <c r="E27" s="48"/>
      <c r="F27" s="43">
        <f t="shared" si="0"/>
        <v>6.1196927492192117</v>
      </c>
      <c r="G27" s="49"/>
      <c r="H27" s="31">
        <v>145000</v>
      </c>
      <c r="I27" s="48"/>
      <c r="J27" s="56">
        <f t="shared" si="1"/>
        <v>5.9567825158162844</v>
      </c>
    </row>
    <row r="28" spans="1:10" s="1" customFormat="1" ht="12.75" x14ac:dyDescent="0.2">
      <c r="A28" s="57" t="s">
        <v>43</v>
      </c>
      <c r="B28" s="42" t="s">
        <v>44</v>
      </c>
      <c r="C28" s="3"/>
      <c r="D28" s="31">
        <v>667000</v>
      </c>
      <c r="E28" s="48"/>
      <c r="F28" s="43">
        <f t="shared" si="0"/>
        <v>28.150586646408374</v>
      </c>
      <c r="G28" s="49"/>
      <c r="H28" s="31">
        <v>667000</v>
      </c>
      <c r="I28" s="48"/>
      <c r="J28" s="56">
        <f t="shared" si="1"/>
        <v>27.401199572754908</v>
      </c>
    </row>
    <row r="29" spans="1:10" s="1" customFormat="1" ht="12.75" x14ac:dyDescent="0.2">
      <c r="A29" s="57" t="s">
        <v>45</v>
      </c>
      <c r="B29" s="42" t="s">
        <v>46</v>
      </c>
      <c r="C29" s="3"/>
      <c r="D29" s="31">
        <v>0</v>
      </c>
      <c r="E29" s="48"/>
      <c r="F29" s="43">
        <v>0</v>
      </c>
      <c r="G29" s="49"/>
      <c r="H29" s="31">
        <v>0</v>
      </c>
      <c r="I29" s="48"/>
      <c r="J29" s="56">
        <f t="shared" si="1"/>
        <v>0</v>
      </c>
    </row>
    <row r="30" spans="1:10" s="1" customFormat="1" ht="12.75" x14ac:dyDescent="0.2">
      <c r="A30" s="58"/>
      <c r="B30" s="42"/>
      <c r="C30" s="3"/>
      <c r="D30" s="35"/>
      <c r="E30" s="48"/>
      <c r="F30" s="35"/>
      <c r="G30" s="49"/>
      <c r="H30" s="35"/>
      <c r="I30" s="48"/>
      <c r="J30" s="59"/>
    </row>
    <row r="31" spans="1:10" s="1" customFormat="1" ht="12.75" x14ac:dyDescent="0.2">
      <c r="A31" s="60"/>
      <c r="B31" s="61" t="s">
        <v>47</v>
      </c>
      <c r="C31" s="61"/>
      <c r="D31" s="32">
        <f>SUM(D8:D30)</f>
        <v>238621061</v>
      </c>
      <c r="E31" s="62"/>
      <c r="F31" s="32">
        <f>SUM(F8:F30)</f>
        <v>10070.948805604798</v>
      </c>
      <c r="G31" s="63"/>
      <c r="H31" s="32">
        <f>SUM(H8:H30)</f>
        <v>234246361</v>
      </c>
      <c r="I31" s="62"/>
      <c r="J31" s="64">
        <f>SUM(J8:J30)</f>
        <v>9623.1353627475128</v>
      </c>
    </row>
    <row r="34" spans="1:6" ht="41.25" x14ac:dyDescent="0.25">
      <c r="A34" s="68" t="s">
        <v>55</v>
      </c>
      <c r="B34" s="68"/>
      <c r="C34" s="68"/>
      <c r="D34" s="44" t="s">
        <v>57</v>
      </c>
      <c r="E34" s="46"/>
      <c r="F34" s="44" t="s">
        <v>56</v>
      </c>
    </row>
    <row r="35" spans="1:6" x14ac:dyDescent="0.25">
      <c r="A35" s="66"/>
      <c r="B35" s="66"/>
      <c r="C35" s="66"/>
      <c r="D35" s="45">
        <v>23694</v>
      </c>
      <c r="E35" s="47"/>
      <c r="F35" s="45">
        <v>24342</v>
      </c>
    </row>
  </sheetData>
  <mergeCells count="6">
    <mergeCell ref="A35:C35"/>
    <mergeCell ref="A1:J1"/>
    <mergeCell ref="A2:J2"/>
    <mergeCell ref="A3:J3"/>
    <mergeCell ref="A34:C34"/>
    <mergeCell ref="A7:C7"/>
  </mergeCells>
  <pageMargins left="0.7" right="0.7" top="0.75" bottom="0.75" header="0.3" footer="0.3"/>
  <pageSetup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 &amp; Expense</vt:lpstr>
      <vt:lpstr>Exp per Student General Operati</vt:lpstr>
      <vt:lpstr>'Revenue &amp; Expense'!Print_Area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2016-08-26T17:45:55Z</cp:lastPrinted>
  <dcterms:created xsi:type="dcterms:W3CDTF">2016-08-26T17:24:05Z</dcterms:created>
  <dcterms:modified xsi:type="dcterms:W3CDTF">2017-12-14T20:23:09Z</dcterms:modified>
</cp:coreProperties>
</file>